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5200" windowHeight="11310"/>
  </bookViews>
  <sheets>
    <sheet name="Rebate Amount Info" sheetId="3" r:id="rId1"/>
    <sheet name="Expenses" sheetId="2" r:id="rId2"/>
    <sheet name="16  Closing Revenue" sheetId="1"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3" l="1"/>
  <c r="A2" i="1" l="1"/>
  <c r="B2" i="1"/>
  <c r="D2" i="1"/>
  <c r="H2" i="1" s="1"/>
  <c r="A3" i="1"/>
  <c r="B3" i="1"/>
  <c r="D3" i="1"/>
  <c r="H3" i="1" s="1"/>
  <c r="A4" i="1"/>
  <c r="B4" i="1"/>
  <c r="D4" i="1"/>
  <c r="H4" i="1" s="1"/>
  <c r="A5" i="1"/>
  <c r="B5" i="1"/>
  <c r="D5" i="1"/>
  <c r="H5" i="1" s="1"/>
  <c r="A6" i="1"/>
  <c r="B6" i="1"/>
  <c r="D6" i="1"/>
  <c r="H6" i="1" s="1"/>
  <c r="A7" i="1"/>
  <c r="B7" i="1"/>
  <c r="D7" i="1"/>
  <c r="H7" i="1" s="1"/>
  <c r="A8" i="1"/>
  <c r="B8" i="1"/>
  <c r="D8" i="1"/>
  <c r="H8" i="1" s="1"/>
  <c r="A9" i="1"/>
  <c r="B9" i="1"/>
  <c r="D9" i="1"/>
  <c r="H9" i="1" s="1"/>
  <c r="A10" i="1"/>
  <c r="B10" i="1"/>
  <c r="D10" i="1"/>
  <c r="H10" i="1" s="1"/>
  <c r="A11" i="1"/>
  <c r="B11" i="1"/>
  <c r="D11" i="1"/>
  <c r="H11" i="1" s="1"/>
  <c r="A12" i="1"/>
  <c r="B12" i="1"/>
  <c r="D12" i="1"/>
  <c r="H12" i="1" s="1"/>
  <c r="A13" i="1"/>
  <c r="B13" i="1"/>
  <c r="D13" i="1"/>
  <c r="H13" i="1" s="1"/>
  <c r="A14" i="1"/>
  <c r="B14" i="1"/>
  <c r="D14" i="1"/>
  <c r="H14" i="1" s="1"/>
  <c r="A15" i="1"/>
  <c r="B15" i="1"/>
  <c r="D15" i="1"/>
  <c r="H15" i="1" s="1"/>
  <c r="F16" i="1"/>
</calcChain>
</file>

<file path=xl/sharedStrings.xml><?xml version="1.0" encoding="utf-8"?>
<sst xmlns="http://schemas.openxmlformats.org/spreadsheetml/2006/main" count="160" uniqueCount="91">
  <si>
    <t>4895 Total</t>
  </si>
  <si>
    <t>↓</t>
  </si>
  <si>
    <t>TREASURER'S INTEREST DISTRIB</t>
  </si>
  <si>
    <t>ADMINISTRATION - VICTIMS OF CRIME</t>
  </si>
  <si>
    <t>WAGE ASSESSMENT</t>
  </si>
  <si>
    <t>RESTITUTION COLLECTIONS</t>
  </si>
  <si>
    <t>MISCELLANEOUS REVENUE</t>
  </si>
  <si>
    <t>RECOVERIES</t>
  </si>
  <si>
    <t>PRIOR YEAR REFUNDS</t>
  </si>
  <si>
    <t>REIMBURSEMENT</t>
  </si>
  <si>
    <t>FINES/FORFEITURES/PENALTIES</t>
  </si>
  <si>
    <t>CIVIL PENALTIES</t>
  </si>
  <si>
    <t>COURT ASSESSMENT</t>
  </si>
  <si>
    <t>FILING FEE</t>
  </si>
  <si>
    <t>FED CRIME VICTIMS</t>
  </si>
  <si>
    <t>BALANCE FORWARD TO NEW YEAR</t>
  </si>
  <si>
    <t>AGENCY</t>
  </si>
  <si>
    <t>BALANCE FORWARD FROM PREVIOUS YEAR</t>
  </si>
  <si>
    <t>Budget
Account</t>
  </si>
  <si>
    <t>Agency
No.</t>
  </si>
  <si>
    <t>Budget Account
Description</t>
  </si>
  <si>
    <t>GL</t>
  </si>
  <si>
    <t>GL Description</t>
  </si>
  <si>
    <t>FY2016
Revenue Actuals</t>
  </si>
  <si>
    <t>Fund Type</t>
  </si>
  <si>
    <t>Funding
% of Total</t>
  </si>
  <si>
    <t>Rebate Goes To:</t>
  </si>
  <si>
    <t>STATE OF NEVADA--TRAVEL CARD</t>
  </si>
  <si>
    <t>Corporate</t>
  </si>
  <si>
    <t>CTA</t>
  </si>
  <si>
    <t>931-VICTIMS OF CRIME</t>
  </si>
  <si>
    <t>8100</t>
  </si>
  <si>
    <t>→</t>
  </si>
  <si>
    <t>STATE OF NEVADA--CORP COMBINED</t>
  </si>
  <si>
    <t>Individual</t>
  </si>
  <si>
    <t>ICL</t>
  </si>
  <si>
    <t>VICTIMS OF CRIME IL</t>
  </si>
  <si>
    <t>6193</t>
  </si>
  <si>
    <t>GENERAL FUND</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</si>
  <si>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</si>
  <si>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Client ID</t>
  </si>
  <si>
    <t>Billing Type</t>
  </si>
  <si>
    <t>Type</t>
  </si>
  <si>
    <t>Company #</t>
  </si>
  <si>
    <t>Name</t>
  </si>
  <si>
    <t>Account 
last 4 #'s</t>
  </si>
  <si>
    <t>Total Rebate Due (incl. GI)</t>
  </si>
  <si>
    <t>Expense
Detail %</t>
  </si>
  <si>
    <t>Amt of
Rebate by Expense %</t>
  </si>
  <si>
    <t>Distribution
%</t>
  </si>
  <si>
    <t>Rebate Amount
Being Distributed to:</t>
  </si>
  <si>
    <t>Amt of
Distribution</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</si>
  <si>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</si>
  <si>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</si>
  <si>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Transaction Number</t>
  </si>
  <si>
    <t>Fund</t>
  </si>
  <si>
    <t>Agency</t>
  </si>
  <si>
    <t>Org Code</t>
  </si>
  <si>
    <t>Sub Org</t>
  </si>
  <si>
    <t>Budget Account Code</t>
  </si>
  <si>
    <t>Cat</t>
  </si>
  <si>
    <t>Activity Code</t>
  </si>
  <si>
    <t>Function</t>
  </si>
  <si>
    <t>Job No.</t>
  </si>
  <si>
    <t>Object Code</t>
  </si>
  <si>
    <t>Dollar Amount</t>
  </si>
  <si>
    <t>Vendor Number</t>
  </si>
  <si>
    <t>Vendor Name</t>
  </si>
  <si>
    <t>Line Description</t>
  </si>
  <si>
    <t>Acceptance Date</t>
  </si>
  <si>
    <t>Account Type</t>
  </si>
  <si>
    <t>TC931222501</t>
  </si>
  <si>
    <t>287</t>
  </si>
  <si>
    <t>931</t>
  </si>
  <si>
    <t>OHGN</t>
  </si>
  <si>
    <t>-</t>
  </si>
  <si>
    <t>4895</t>
  </si>
  <si>
    <t>03</t>
  </si>
  <si>
    <t>6250</t>
  </si>
  <si>
    <t>T81090039</t>
  </si>
  <si>
    <t xml:space="preserve">FIA CARD SERVICES NA          </t>
  </si>
  <si>
    <t>SOUTHWES  5262128183717</t>
  </si>
  <si>
    <t>22</t>
  </si>
  <si>
    <t>TC931344501</t>
  </si>
  <si>
    <t>SOUTHWES  5262154389724</t>
  </si>
  <si>
    <t>TC931253501</t>
  </si>
  <si>
    <t>02</t>
  </si>
  <si>
    <t>6150</t>
  </si>
  <si>
    <t>SOUTHWES  5262131895359</t>
  </si>
  <si>
    <t>Sum: 1,227.37</t>
  </si>
  <si>
    <t>Grand Total: 1,227.37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</si>
</sst>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quot;$&quot;#,##0.00"/>
    <numFmt numFmtId="166" formatCode="##,###,###,###,##0.00"/>
    <numFmt numFmtId="167" formatCode="dd\-mmm\-yyyy"/>
    <numFmt numFmtId="168" formatCode="##,###,###,###,##0.00;\-##,###,###,###,##0.00"/>
  </numFmts>
  <fonts count="6" x14ac:knownFonts="1">
    <font>
      <sz val="12"/>
      <color theme="1"/>
      <name val="Times New Roman"/>
      <family val="2"/>
    </font>
    <font>
      <sz val="12"/>
      <color theme="1"/>
      <name val="Times New Roman"/>
      <family val="2"/>
    </font>
    <font>
      <sz val="11"/>
      <color theme="1"/>
      <name val="Calibri"/>
      <family val="2"/>
      <scheme val="minor"/>
    </font>
    <font>
      <sz val="11"/>
      <name val="Calibri"/>
      <family val="2"/>
      <scheme val="minor"/>
    </font>
    <font>
      <sz val="11"/>
      <color indexed="8"/>
      <name val="Calibri"/>
      <family val="2"/>
      <scheme val="minor"/>
    </font>
    <font>
      <b/>
      <sz val="11"/>
      <color theme="1"/>
      <name val="Calibri"/>
      <family val="2"/>
      <scheme val="minor"/>
    </font>
  </fonts>
  <fills count="5">
    <fill>
      <patternFill patternType="none"/>
    </fill>
    <fill>
      <patternFill patternType="gray125"/>
    </fill>
    <fill>
      <patternFill patternType="solid">
        <fgColor rgb="FF15FF7F"/>
        <bgColor indexed="64"/>
      </patternFill>
    </fill>
    <fill>
      <patternFill patternType="solid">
        <fgColor theme="0" tint="-0.14999847407452621"/>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2" fillId="0" borderId="0" xfId="0" applyFont="1" applyFill="1"/>
    <xf numFmtId="0" fontId="2" fillId="0" borderId="0" xfId="0" applyFont="1" applyFill="1" applyAlignment="1">
      <alignment horizontal="center"/>
    </xf>
    <xf numFmtId="0" fontId="2" fillId="2" borderId="0" xfId="0" applyFont="1" applyFill="1"/>
    <xf numFmtId="0" fontId="2" fillId="2" borderId="0" xfId="0" applyFont="1" applyFill="1" applyAlignment="1">
      <alignment horizontal="center"/>
    </xf>
    <xf numFmtId="1" fontId="3" fillId="2" borderId="0" xfId="0" applyNumberFormat="1" applyFont="1" applyFill="1" applyAlignment="1">
      <alignment horizontal="center"/>
    </xf>
    <xf numFmtId="0" fontId="3" fillId="2" borderId="0" xfId="0" applyFont="1" applyFill="1"/>
    <xf numFmtId="164" fontId="3" fillId="2" borderId="0" xfId="0" applyNumberFormat="1" applyFont="1" applyFill="1" applyAlignment="1">
      <alignment horizontal="center"/>
    </xf>
    <xf numFmtId="165" fontId="3" fillId="2" borderId="0" xfId="0" applyNumberFormat="1" applyFont="1" applyFill="1"/>
    <xf numFmtId="9" fontId="3" fillId="2" borderId="0" xfId="1" applyNumberFormat="1" applyFont="1" applyFill="1" applyAlignment="1">
      <alignment horizontal="center"/>
    </xf>
    <xf numFmtId="49" fontId="3" fillId="2" borderId="0" xfId="0" applyNumberFormat="1" applyFont="1" applyFill="1" applyAlignment="1">
      <alignment horizontal="center"/>
    </xf>
    <xf numFmtId="9" fontId="3" fillId="2" borderId="0" xfId="1" applyFont="1" applyFill="1" applyAlignment="1">
      <alignment horizontal="right"/>
    </xf>
    <xf numFmtId="0" fontId="2" fillId="2" borderId="0" xfId="0" applyFont="1" applyFill="1" applyAlignment="1"/>
    <xf numFmtId="4" fontId="2" fillId="2" borderId="0" xfId="1" applyNumberFormat="1" applyFont="1" applyFill="1" applyAlignment="1">
      <alignment horizontal="right"/>
    </xf>
    <xf numFmtId="0" fontId="2" fillId="4" borderId="0" xfId="0" applyFont="1" applyFill="1"/>
    <xf numFmtId="0" fontId="2" fillId="4" borderId="0" xfId="0" applyFont="1" applyFill="1" applyAlignment="1">
      <alignment horizontal="center"/>
    </xf>
    <xf numFmtId="1" fontId="3" fillId="4" borderId="0" xfId="0" applyNumberFormat="1" applyFont="1" applyFill="1" applyAlignment="1">
      <alignment horizontal="center"/>
    </xf>
    <xf numFmtId="0" fontId="3" fillId="4" borderId="0" xfId="0" applyFont="1" applyFill="1"/>
    <xf numFmtId="164" fontId="3" fillId="4" borderId="0" xfId="0" applyNumberFormat="1" applyFont="1" applyFill="1" applyAlignment="1">
      <alignment horizontal="center"/>
    </xf>
    <xf numFmtId="165" fontId="3" fillId="4" borderId="0" xfId="0" applyNumberFormat="1" applyFont="1" applyFill="1"/>
    <xf numFmtId="9" fontId="3" fillId="4" borderId="0" xfId="1" applyNumberFormat="1" applyFont="1" applyFill="1" applyAlignment="1">
      <alignment horizontal="center"/>
    </xf>
    <xf numFmtId="49" fontId="3" fillId="4" borderId="0" xfId="1" applyNumberFormat="1" applyFont="1" applyFill="1" applyAlignment="1">
      <alignment horizontal="center"/>
    </xf>
    <xf numFmtId="9" fontId="3" fillId="4" borderId="0" xfId="1" applyFont="1" applyFill="1" applyAlignment="1">
      <alignment horizontal="right"/>
    </xf>
    <xf numFmtId="0" fontId="2" fillId="4" borderId="0" xfId="0" applyFont="1" applyFill="1" applyAlignment="1"/>
    <xf numFmtId="4" fontId="2" fillId="4" borderId="0" xfId="1" applyNumberFormat="1" applyFont="1" applyFill="1" applyAlignment="1">
      <alignment horizontal="right"/>
    </xf>
    <xf numFmtId="0" fontId="2" fillId="0" borderId="0" xfId="0" applyFont="1" applyAlignment="1">
      <alignment horizontal="center"/>
    </xf>
    <xf numFmtId="0" fontId="2" fillId="0" borderId="0" xfId="0" applyFont="1"/>
    <xf numFmtId="0" fontId="4" fillId="0" borderId="0" xfId="0" applyFont="1" applyFill="1" applyBorder="1" applyAlignment="1">
      <alignment horizontal="center" wrapText="1"/>
    </xf>
    <xf numFmtId="0" fontId="4" fillId="0" borderId="0" xfId="0" applyFont="1" applyFill="1" applyBorder="1" applyAlignment="1">
      <alignment horizontal="left" vertical="top"/>
    </xf>
    <xf numFmtId="168" fontId="4" fillId="0" borderId="0" xfId="0" applyNumberFormat="1" applyFont="1" applyFill="1" applyBorder="1" applyAlignment="1">
      <alignment horizontal="right" vertical="top"/>
    </xf>
    <xf numFmtId="166" fontId="4" fillId="0" borderId="0" xfId="0" applyNumberFormat="1" applyFont="1" applyFill="1" applyBorder="1" applyAlignment="1">
      <alignment horizontal="right" vertical="top"/>
    </xf>
    <xf numFmtId="167" fontId="4" fillId="0" borderId="0" xfId="0" applyNumberFormat="1" applyFont="1" applyFill="1" applyBorder="1" applyAlignment="1">
      <alignment horizontal="right" vertical="top"/>
    </xf>
    <xf numFmtId="0" fontId="5" fillId="0" borderId="0" xfId="0" applyFont="1" applyAlignment="1">
      <alignment horizontal="left" wrapText="1"/>
    </xf>
    <xf numFmtId="0" fontId="5" fillId="3" borderId="0" xfId="0" applyFont="1" applyFill="1" applyAlignment="1">
      <alignment horizontal="center" vertical="center" wrapText="1"/>
    </xf>
    <xf numFmtId="9" fontId="5" fillId="3" borderId="0" xfId="1" applyNumberFormat="1" applyFont="1" applyFill="1" applyAlignment="1">
      <alignment horizontal="center" vertical="center" wrapText="1"/>
    </xf>
    <xf numFmtId="49" fontId="5" fillId="3" borderId="0" xfId="0" applyNumberFormat="1" applyFont="1" applyFill="1" applyAlignment="1">
      <alignment horizontal="center" vertical="center" wrapText="1"/>
    </xf>
    <xf numFmtId="40" fontId="5" fillId="3" borderId="0" xfId="0" applyNumberFormat="1" applyFont="1" applyFill="1" applyAlignment="1">
      <alignment horizontal="center" vertical="center" wrapText="1"/>
    </xf>
    <xf numFmtId="9" fontId="5" fillId="3" borderId="0" xfId="0" applyNumberFormat="1" applyFont="1" applyFill="1" applyAlignment="1">
      <alignment horizontal="center" vertical="center" wrapText="1"/>
    </xf>
    <xf numFmtId="4" fontId="5" fillId="3" borderId="0" xfId="1" applyNumberFormat="1" applyFont="1" applyFill="1" applyAlignment="1">
      <alignment horizontal="center" vertical="center" wrapText="1"/>
    </xf>
    <xf numFmtId="0" fontId="2" fillId="0" borderId="0" xfId="0" applyFont="1" applyAlignment="1">
      <alignment horizontal="center" wrapText="1"/>
    </xf>
    <xf numFmtId="0" fontId="2" fillId="2" borderId="0" xfId="0" applyFont="1" applyFill="1" applyAlignment="1">
      <alignment horizontal="left" wrapText="1"/>
    </xf>
    <xf numFmtId="0" fontId="2" fillId="4" borderId="0" xfId="0" applyFont="1" applyFill="1" applyAlignment="1">
      <alignment wrapText="1"/>
    </xf>
    <xf numFmtId="0" fontId="2" fillId="4" borderId="0" xfId="0" applyFont="1" applyFill="1" applyAlignment="1"/>
    <xf numFmtId="0" fontId="5" fillId="3" borderId="0" xfId="0" applyFont="1" applyFill="1" applyAlignment="1">
      <alignment horizontal="center" wrapText="1"/>
    </xf>
    <xf numFmtId="40" fontId="5" fillId="3" borderId="0" xfId="0" applyNumberFormat="1" applyFont="1" applyFill="1" applyAlignment="1">
      <alignment horizontal="center" wrapText="1"/>
    </xf>
    <xf numFmtId="9" fontId="5" fillId="3" borderId="0" xfId="1" applyFont="1" applyFill="1" applyAlignment="1">
      <alignment horizontal="center" wrapText="1"/>
    </xf>
    <xf numFmtId="10" fontId="2" fillId="3" borderId="0" xfId="1" applyNumberFormat="1" applyFont="1" applyFill="1" applyAlignment="1">
      <alignment horizontal="center" wrapText="1"/>
    </xf>
    <xf numFmtId="0" fontId="2" fillId="3" borderId="0" xfId="0" applyFont="1" applyFill="1" applyAlignment="1">
      <alignment horizontal="center" wrapText="1"/>
    </xf>
    <xf numFmtId="0" fontId="2" fillId="0" borderId="0" xfId="0" applyFont="1" applyAlignment="1">
      <alignment wrapText="1"/>
    </xf>
    <xf numFmtId="0" fontId="2" fillId="2" borderId="0" xfId="0" applyFont="1" applyFill="1" applyAlignment="1">
      <alignment horizontal="center" wrapText="1"/>
    </xf>
    <xf numFmtId="0" fontId="2" fillId="2" borderId="0" xfId="0" applyFont="1" applyFill="1" applyAlignment="1">
      <alignment wrapText="1"/>
    </xf>
    <xf numFmtId="40" fontId="2" fillId="2" borderId="0" xfId="0" applyNumberFormat="1" applyFont="1" applyFill="1" applyAlignment="1">
      <alignment wrapText="1"/>
    </xf>
    <xf numFmtId="10" fontId="2" fillId="2" borderId="0" xfId="1" applyNumberFormat="1" applyFont="1" applyFill="1" applyAlignment="1">
      <alignment wrapText="1"/>
    </xf>
    <xf numFmtId="10" fontId="2" fillId="2" borderId="0" xfId="1" applyNumberFormat="1" applyFont="1" applyFill="1" applyAlignment="1">
      <alignment horizontal="center" wrapText="1"/>
    </xf>
    <xf numFmtId="10" fontId="2" fillId="2" borderId="0" xfId="1" applyNumberFormat="1" applyFont="1" applyFill="1" applyAlignment="1">
      <alignment horizontal="center" vertical="center" wrapText="1"/>
    </xf>
    <xf numFmtId="0" fontId="5" fillId="0" borderId="0" xfId="0" applyFont="1" applyAlignment="1">
      <alignment horizontal="left" wrapText="1"/>
    </xf>
    <xf numFmtId="40" fontId="5" fillId="0" borderId="0" xfId="0" applyNumberFormat="1" applyFont="1" applyAlignment="1">
      <alignment wrapText="1"/>
    </xf>
    <xf numFmtId="40" fontId="2" fillId="0" borderId="0" xfId="0" applyNumberFormat="1" applyFont="1" applyAlignment="1">
      <alignment wrapText="1"/>
    </xf>
    <xf numFmtId="10" fontId="2" fillId="0" borderId="0" xfId="1" applyNumberFormat="1" applyFont="1" applyAlignment="1">
      <alignment wrapText="1"/>
    </xf>
    <xf numFmtId="10" fontId="2" fillId="0" borderId="0" xfId="1" applyNumberFormat="1" applyFont="1" applyAlignment="1">
      <alignment horizontal="center" wrapText="1"/>
    </xf>
    <xf numFmtId="0" fontId="2" fillId="0" borderId="0" xfId="0" applyFont="1" applyFill="1" applyBorder="1"/>
    <xf numFmtId="167" fontId="4" fillId="0" borderId="0" xfId="0" applyNumberFormat="1"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1"/>
      <sheetName val="Sheet2"/>
      <sheetName val="Sheet3"/>
    </sheetNames>
    <sheetDataSet>
      <sheetData sheetId="0"/>
      <sheetData sheetId="1">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2">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workbookViewId="0">
      <selection activeCell="A15" sqref="A15"/>
    </sheetView>
  </sheetViews>
  <sheetFormatPr defaultRowHeight="15" x14ac:dyDescent="0.25"/>
  <cols>
    <col min="1" max="1" width="30" style="26" bestFit="1" customWidth="1"/>
    <col min="2" max="4" width="9" style="26"/>
    <col min="5" max="5" width="18.5" style="26" bestFit="1" customWidth="1"/>
    <col min="6" max="11" width="9" style="26"/>
    <col min="12" max="12" width="13.5" style="26" bestFit="1" customWidth="1"/>
    <col min="13" max="16384" width="9" style="26"/>
  </cols>
  <sheetData>
    <row r="1" spans="1:14" ht="92.25" customHeight="1" x14ac:dyDescent="0.25">
      <c r="A1" s="32" t="s">
        <v>39</v>
      </c>
      <c r="B1" s="32"/>
      <c r="C1" s="32"/>
      <c r="D1" s="32"/>
      <c r="E1" s="32"/>
      <c r="F1" s="32"/>
      <c r="G1" s="32"/>
      <c r="H1" s="32"/>
      <c r="I1" s="32"/>
      <c r="J1" s="32"/>
      <c r="K1" s="32"/>
      <c r="L1" s="32"/>
      <c r="M1" s="32"/>
    </row>
    <row r="2" spans="1:14" s="39" customFormat="1" ht="72.75" customHeight="1" x14ac:dyDescent="0.25">
      <c r="A2" s="33" t="s">
        <v>40</v>
      </c>
      <c r="B2" s="33" t="s">
        <v>41</v>
      </c>
      <c r="C2" s="33" t="s">
        <v>42</v>
      </c>
      <c r="D2" s="33" t="s">
        <v>43</v>
      </c>
      <c r="E2" s="33" t="s">
        <v>44</v>
      </c>
      <c r="F2" s="33" t="s">
        <v>45</v>
      </c>
      <c r="G2" s="33" t="s">
        <v>46</v>
      </c>
      <c r="H2" s="34" t="s">
        <v>47</v>
      </c>
      <c r="I2" s="35" t="s">
        <v>18</v>
      </c>
      <c r="J2" s="36" t="s">
        <v>48</v>
      </c>
      <c r="K2" s="37" t="s">
        <v>49</v>
      </c>
      <c r="L2" s="33" t="s">
        <v>50</v>
      </c>
      <c r="M2" s="38" t="s">
        <v>51</v>
      </c>
    </row>
    <row r="3" spans="1:14" s="1" customFormat="1" x14ac:dyDescent="0.25">
      <c r="A3" s="3" t="s">
        <v>27</v>
      </c>
      <c r="B3" s="3" t="s">
        <v>28</v>
      </c>
      <c r="C3" s="4" t="s">
        <v>29</v>
      </c>
      <c r="D3" s="5">
        <v>6643417</v>
      </c>
      <c r="E3" s="6" t="s">
        <v>30</v>
      </c>
      <c r="F3" s="7" t="s">
        <v>31</v>
      </c>
      <c r="G3" s="8">
        <v>23.476680999999999</v>
      </c>
      <c r="H3" s="9" t="s">
        <v>32</v>
      </c>
      <c r="I3" s="10">
        <v>4895</v>
      </c>
      <c r="J3" s="11" t="s">
        <v>32</v>
      </c>
      <c r="K3" s="9">
        <v>1</v>
      </c>
      <c r="L3" s="12" t="s">
        <v>16</v>
      </c>
      <c r="M3" s="13">
        <f>G3</f>
        <v>23.476680999999999</v>
      </c>
      <c r="N3" s="2"/>
    </row>
    <row r="4" spans="1:14" s="1" customFormat="1" x14ac:dyDescent="0.25">
      <c r="N4" s="2"/>
    </row>
    <row r="6" spans="1:14" ht="54.75" customHeight="1" x14ac:dyDescent="0.25">
      <c r="A6" s="40" t="s">
        <v>52</v>
      </c>
      <c r="B6" s="40"/>
      <c r="C6" s="40"/>
      <c r="D6" s="40"/>
      <c r="E6" s="40"/>
      <c r="F6" s="40"/>
      <c r="G6" s="40"/>
      <c r="H6" s="40"/>
      <c r="I6" s="40"/>
      <c r="J6" s="40"/>
      <c r="K6" s="40"/>
      <c r="L6" s="40"/>
      <c r="M6" s="40"/>
    </row>
    <row r="9" spans="1:14" x14ac:dyDescent="0.25">
      <c r="A9" s="14" t="s">
        <v>33</v>
      </c>
      <c r="B9" s="14" t="s">
        <v>34</v>
      </c>
      <c r="C9" s="15" t="s">
        <v>35</v>
      </c>
      <c r="D9" s="16">
        <v>6643418</v>
      </c>
      <c r="E9" s="17" t="s">
        <v>36</v>
      </c>
      <c r="F9" s="18" t="s">
        <v>37</v>
      </c>
      <c r="G9" s="19">
        <v>25.192062999999997</v>
      </c>
      <c r="H9" s="20" t="s">
        <v>32</v>
      </c>
      <c r="I9" s="21" t="s">
        <v>32</v>
      </c>
      <c r="J9" s="22" t="s">
        <v>32</v>
      </c>
      <c r="K9" s="20">
        <v>1</v>
      </c>
      <c r="L9" s="23" t="s">
        <v>38</v>
      </c>
      <c r="M9" s="24">
        <v>25.19</v>
      </c>
      <c r="N9" s="25"/>
    </row>
    <row r="10" spans="1:14" x14ac:dyDescent="0.25">
      <c r="A10" s="41" t="s">
        <v>53</v>
      </c>
      <c r="B10" s="42"/>
      <c r="C10" s="42"/>
      <c r="D10" s="42"/>
      <c r="E10" s="42"/>
      <c r="F10" s="42"/>
      <c r="G10" s="42"/>
      <c r="H10" s="42"/>
      <c r="I10" s="42"/>
      <c r="J10" s="42"/>
      <c r="K10" s="42"/>
      <c r="L10" s="42"/>
      <c r="M10" s="42"/>
    </row>
  </sheetData>
  <mergeCells count="3">
    <mergeCell ref="A1:M1"/>
    <mergeCell ref="A6:M6"/>
    <mergeCell ref="A10:M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C32" sqref="C32"/>
    </sheetView>
  </sheetViews>
  <sheetFormatPr defaultRowHeight="15" x14ac:dyDescent="0.25"/>
  <cols>
    <col min="1" max="1" width="12.375" style="26" bestFit="1" customWidth="1"/>
    <col min="2" max="2" width="5" style="26" bestFit="1" customWidth="1"/>
    <col min="3" max="3" width="6.875" style="26" bestFit="1" customWidth="1"/>
    <col min="4" max="4" width="8.875" style="26" bestFit="1" customWidth="1"/>
    <col min="5" max="5" width="7.75" style="26" bestFit="1" customWidth="1"/>
    <col min="6" max="6" width="7.5" style="26" bestFit="1" customWidth="1"/>
    <col min="7" max="7" width="3.75" style="26" bestFit="1" customWidth="1"/>
    <col min="8" max="8" width="6.5" style="26" bestFit="1" customWidth="1"/>
    <col min="9" max="9" width="7.875" style="26" bestFit="1" customWidth="1"/>
    <col min="10" max="10" width="7" style="26" bestFit="1" customWidth="1"/>
    <col min="11" max="11" width="6.25" style="26" bestFit="1" customWidth="1"/>
    <col min="12" max="12" width="16.75" style="26" bestFit="1" customWidth="1"/>
    <col min="13" max="13" width="10" style="26" bestFit="1" customWidth="1"/>
    <col min="14" max="14" width="25.375" style="26" bestFit="1" customWidth="1"/>
    <col min="15" max="15" width="23" style="26" bestFit="1" customWidth="1"/>
    <col min="16" max="16" width="10.375" style="26" bestFit="1" customWidth="1"/>
    <col min="17" max="17" width="7.5" style="26" bestFit="1" customWidth="1"/>
    <col min="18" max="16384" width="9" style="26"/>
  </cols>
  <sheetData>
    <row r="1" spans="1:17" s="60" customFormat="1" ht="45" x14ac:dyDescent="0.25">
      <c r="A1" s="27" t="s">
        <v>54</v>
      </c>
      <c r="B1" s="27" t="s">
        <v>55</v>
      </c>
      <c r="C1" s="27" t="s">
        <v>56</v>
      </c>
      <c r="D1" s="27" t="s">
        <v>57</v>
      </c>
      <c r="E1" s="27" t="s">
        <v>58</v>
      </c>
      <c r="F1" s="27" t="s">
        <v>59</v>
      </c>
      <c r="G1" s="27" t="s">
        <v>60</v>
      </c>
      <c r="H1" s="27" t="s">
        <v>61</v>
      </c>
      <c r="I1" s="27" t="s">
        <v>62</v>
      </c>
      <c r="J1" s="27" t="s">
        <v>63</v>
      </c>
      <c r="K1" s="27" t="s">
        <v>64</v>
      </c>
      <c r="L1" s="27" t="s">
        <v>65</v>
      </c>
      <c r="M1" s="27" t="s">
        <v>66</v>
      </c>
      <c r="N1" s="27" t="s">
        <v>67</v>
      </c>
      <c r="O1" s="27" t="s">
        <v>68</v>
      </c>
      <c r="P1" s="27" t="s">
        <v>69</v>
      </c>
      <c r="Q1" s="27" t="s">
        <v>70</v>
      </c>
    </row>
    <row r="2" spans="1:17" s="60" customFormat="1" x14ac:dyDescent="0.25">
      <c r="A2" s="28" t="s">
        <v>71</v>
      </c>
      <c r="B2" s="28" t="s">
        <v>72</v>
      </c>
      <c r="C2" s="28" t="s">
        <v>73</v>
      </c>
      <c r="D2" s="28" t="s">
        <v>74</v>
      </c>
      <c r="E2" s="28" t="s">
        <v>75</v>
      </c>
      <c r="F2" s="28" t="s">
        <v>76</v>
      </c>
      <c r="G2" s="28" t="s">
        <v>77</v>
      </c>
      <c r="H2" s="28" t="s">
        <v>75</v>
      </c>
      <c r="I2" s="28" t="s">
        <v>75</v>
      </c>
      <c r="J2" s="28" t="s">
        <v>75</v>
      </c>
      <c r="K2" s="28" t="s">
        <v>78</v>
      </c>
      <c r="L2" s="30">
        <v>338.99</v>
      </c>
      <c r="M2" s="28" t="s">
        <v>79</v>
      </c>
      <c r="N2" s="28" t="s">
        <v>80</v>
      </c>
      <c r="O2" s="28" t="s">
        <v>81</v>
      </c>
      <c r="P2" s="61">
        <v>42226</v>
      </c>
      <c r="Q2" s="28" t="s">
        <v>82</v>
      </c>
    </row>
    <row r="3" spans="1:17" s="60" customFormat="1" x14ac:dyDescent="0.25">
      <c r="A3" s="28" t="s">
        <v>83</v>
      </c>
      <c r="B3" s="28" t="s">
        <v>72</v>
      </c>
      <c r="C3" s="28" t="s">
        <v>73</v>
      </c>
      <c r="D3" s="28" t="s">
        <v>74</v>
      </c>
      <c r="E3" s="28" t="s">
        <v>75</v>
      </c>
      <c r="F3" s="28"/>
      <c r="G3" s="28" t="s">
        <v>77</v>
      </c>
      <c r="H3" s="28" t="s">
        <v>75</v>
      </c>
      <c r="I3" s="28" t="s">
        <v>75</v>
      </c>
      <c r="J3" s="28" t="s">
        <v>75</v>
      </c>
      <c r="K3" s="28" t="s">
        <v>78</v>
      </c>
      <c r="L3" s="30">
        <v>419.38</v>
      </c>
      <c r="M3" s="28" t="s">
        <v>79</v>
      </c>
      <c r="N3" s="28" t="s">
        <v>80</v>
      </c>
      <c r="O3" s="28" t="s">
        <v>84</v>
      </c>
      <c r="P3" s="61">
        <v>42348</v>
      </c>
      <c r="Q3" s="28" t="s">
        <v>82</v>
      </c>
    </row>
    <row r="4" spans="1:17" s="60" customFormat="1" x14ac:dyDescent="0.25">
      <c r="A4" s="28" t="s">
        <v>85</v>
      </c>
      <c r="B4" s="28" t="s">
        <v>72</v>
      </c>
      <c r="C4" s="28" t="s">
        <v>73</v>
      </c>
      <c r="D4" s="28" t="s">
        <v>74</v>
      </c>
      <c r="E4" s="28" t="s">
        <v>75</v>
      </c>
      <c r="F4" s="28"/>
      <c r="G4" s="28" t="s">
        <v>86</v>
      </c>
      <c r="H4" s="28" t="s">
        <v>75</v>
      </c>
      <c r="I4" s="28" t="s">
        <v>75</v>
      </c>
      <c r="J4" s="28" t="s">
        <v>75</v>
      </c>
      <c r="K4" s="28" t="s">
        <v>87</v>
      </c>
      <c r="L4" s="30">
        <v>469</v>
      </c>
      <c r="M4" s="28" t="s">
        <v>79</v>
      </c>
      <c r="N4" s="28" t="s">
        <v>80</v>
      </c>
      <c r="O4" s="28" t="s">
        <v>88</v>
      </c>
      <c r="P4" s="61">
        <v>42257</v>
      </c>
      <c r="Q4" s="28" t="s">
        <v>82</v>
      </c>
    </row>
    <row r="5" spans="1:17" s="60" customFormat="1" x14ac:dyDescent="0.25">
      <c r="A5" s="29"/>
      <c r="B5" s="29"/>
      <c r="C5" s="29"/>
      <c r="D5" s="29"/>
      <c r="E5" s="29"/>
      <c r="F5" s="29"/>
      <c r="G5" s="29"/>
      <c r="H5" s="29"/>
      <c r="I5" s="29"/>
      <c r="J5" s="29"/>
      <c r="K5" s="29"/>
      <c r="L5" s="30" t="s">
        <v>89</v>
      </c>
      <c r="M5" s="29"/>
      <c r="N5" s="29"/>
      <c r="O5" s="29"/>
      <c r="P5" s="31"/>
      <c r="Q5" s="29"/>
    </row>
    <row r="6" spans="1:17" s="60" customFormat="1" x14ac:dyDescent="0.25">
      <c r="A6" s="29"/>
      <c r="B6" s="29"/>
      <c r="C6" s="29"/>
      <c r="D6" s="29"/>
      <c r="E6" s="29"/>
      <c r="F6" s="29"/>
      <c r="G6" s="29"/>
      <c r="H6" s="29"/>
      <c r="I6" s="29"/>
      <c r="J6" s="29"/>
      <c r="K6" s="29"/>
      <c r="L6" s="30" t="s">
        <v>90</v>
      </c>
      <c r="M6" s="29"/>
      <c r="N6" s="29"/>
      <c r="O6" s="29"/>
      <c r="P6" s="31"/>
      <c r="Q6" s="29"/>
    </row>
    <row r="7" spans="1:17" s="60" customFormat="1" x14ac:dyDescent="0.25"/>
    <row r="8" spans="1:17" s="60" customFormat="1" x14ac:dyDescent="0.25"/>
    <row r="9" spans="1:17" s="60" customFormat="1" x14ac:dyDescent="0.25"/>
    <row r="10" spans="1:17" s="60" customFormat="1" x14ac:dyDescent="0.25"/>
    <row r="11" spans="1:17" s="60" customFormat="1" x14ac:dyDescent="0.25"/>
    <row r="12" spans="1:17" s="60" customForma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32" sqref="C32"/>
    </sheetView>
  </sheetViews>
  <sheetFormatPr defaultColWidth="9.75" defaultRowHeight="15" x14ac:dyDescent="0.25"/>
  <cols>
    <col min="1" max="1" width="9.75" style="48"/>
    <col min="2" max="2" width="7.125" style="48" bestFit="1" customWidth="1"/>
    <col min="3" max="3" width="38.125" style="48" bestFit="1" customWidth="1"/>
    <col min="4" max="4" width="4.875" style="48" bestFit="1" customWidth="1"/>
    <col min="5" max="5" width="43" style="48" bestFit="1" customWidth="1"/>
    <col min="6" max="6" width="13.75" style="48" bestFit="1" customWidth="1"/>
    <col min="7" max="7" width="9.75" style="48"/>
    <col min="8" max="8" width="14.125" style="48" bestFit="1" customWidth="1"/>
    <col min="9" max="9" width="8.875" style="48" bestFit="1" customWidth="1"/>
    <col min="10" max="10" width="9" style="48" bestFit="1" customWidth="1"/>
    <col min="11" max="16384" width="9.75" style="48"/>
  </cols>
  <sheetData>
    <row r="1" spans="1:10" ht="45" x14ac:dyDescent="0.25">
      <c r="A1" s="43" t="s">
        <v>18</v>
      </c>
      <c r="B1" s="43" t="s">
        <v>19</v>
      </c>
      <c r="C1" s="43" t="s">
        <v>20</v>
      </c>
      <c r="D1" s="43" t="s">
        <v>21</v>
      </c>
      <c r="E1" s="43" t="s">
        <v>22</v>
      </c>
      <c r="F1" s="44" t="s">
        <v>23</v>
      </c>
      <c r="G1" s="44"/>
      <c r="H1" s="45" t="s">
        <v>24</v>
      </c>
      <c r="I1" s="46" t="s">
        <v>25</v>
      </c>
      <c r="J1" s="47" t="s">
        <v>26</v>
      </c>
    </row>
    <row r="2" spans="1:10" x14ac:dyDescent="0.25">
      <c r="A2" s="49">
        <f>4895</f>
        <v>4895</v>
      </c>
      <c r="B2" s="49" t="str">
        <f>VLOOKUP($A2,[1]Sheet1!$A$2:$C$618,3,FALSE)</f>
        <v>931</v>
      </c>
      <c r="C2" s="50" t="s">
        <v>3</v>
      </c>
      <c r="D2" s="49">
        <f>2511</f>
        <v>2511</v>
      </c>
      <c r="E2" s="50" t="s">
        <v>17</v>
      </c>
      <c r="F2" s="51">
        <v>8999580</v>
      </c>
      <c r="G2" s="51"/>
      <c r="H2" s="52" t="str">
        <f>VLOOKUP($D2,[1]Sheet2!$A$6:$C$886,3,FALSE)</f>
        <v>Balance Forward</v>
      </c>
      <c r="I2" s="53">
        <v>1</v>
      </c>
      <c r="J2" s="49" t="s">
        <v>16</v>
      </c>
    </row>
    <row r="3" spans="1:10" x14ac:dyDescent="0.25">
      <c r="A3" s="49">
        <f>4895</f>
        <v>4895</v>
      </c>
      <c r="B3" s="49" t="str">
        <f>VLOOKUP($A3,[1]Sheet1!$A$2:$C$618,3,FALSE)</f>
        <v>931</v>
      </c>
      <c r="C3" s="50" t="s">
        <v>3</v>
      </c>
      <c r="D3" s="49">
        <f>2512</f>
        <v>2512</v>
      </c>
      <c r="E3" s="50" t="s">
        <v>15</v>
      </c>
      <c r="F3" s="51">
        <v>-11322134</v>
      </c>
      <c r="G3" s="51"/>
      <c r="H3" s="52" t="str">
        <f>VLOOKUP($D3,[1]Sheet2!$A$6:$C$886,3,FALSE)</f>
        <v>Balance Forward</v>
      </c>
      <c r="I3" s="54" t="s">
        <v>1</v>
      </c>
      <c r="J3" s="54" t="s">
        <v>1</v>
      </c>
    </row>
    <row r="4" spans="1:10" x14ac:dyDescent="0.25">
      <c r="A4" s="49">
        <f>4895</f>
        <v>4895</v>
      </c>
      <c r="B4" s="49" t="str">
        <f>VLOOKUP($A4,[1]Sheet1!$A$2:$C$618,3,FALSE)</f>
        <v>931</v>
      </c>
      <c r="C4" s="50" t="s">
        <v>3</v>
      </c>
      <c r="D4" s="49">
        <f>3460</f>
        <v>3460</v>
      </c>
      <c r="E4" s="50" t="s">
        <v>14</v>
      </c>
      <c r="F4" s="51">
        <v>2449000</v>
      </c>
      <c r="G4" s="51"/>
      <c r="H4" s="52" t="str">
        <f>VLOOKUP($D4,[1]Sheet2!$A$6:$C$886,3,FALSE)</f>
        <v>Federal Funds</v>
      </c>
      <c r="I4" s="54" t="s">
        <v>1</v>
      </c>
      <c r="J4" s="54" t="s">
        <v>1</v>
      </c>
    </row>
    <row r="5" spans="1:10" x14ac:dyDescent="0.25">
      <c r="A5" s="49">
        <f>4895</f>
        <v>4895</v>
      </c>
      <c r="B5" s="49" t="str">
        <f>VLOOKUP($A5,[1]Sheet1!$A$2:$C$618,3,FALSE)</f>
        <v>931</v>
      </c>
      <c r="C5" s="50" t="s">
        <v>3</v>
      </c>
      <c r="D5" s="49">
        <f>3739</f>
        <v>3739</v>
      </c>
      <c r="E5" s="50" t="s">
        <v>13</v>
      </c>
      <c r="F5" s="51">
        <v>735044</v>
      </c>
      <c r="G5" s="51"/>
      <c r="H5" s="52" t="str">
        <f>VLOOKUP($D5,[1]Sheet2!$A$6:$C$886,3,FALSE)</f>
        <v>Other Funds</v>
      </c>
      <c r="I5" s="54" t="s">
        <v>1</v>
      </c>
      <c r="J5" s="54" t="s">
        <v>1</v>
      </c>
    </row>
    <row r="6" spans="1:10" x14ac:dyDescent="0.25">
      <c r="A6" s="49">
        <f>4895</f>
        <v>4895</v>
      </c>
      <c r="B6" s="49" t="str">
        <f>VLOOKUP($A6,[1]Sheet1!$A$2:$C$618,3,FALSE)</f>
        <v>931</v>
      </c>
      <c r="C6" s="50" t="s">
        <v>3</v>
      </c>
      <c r="D6" s="49">
        <f>3749</f>
        <v>3749</v>
      </c>
      <c r="E6" s="50" t="s">
        <v>12</v>
      </c>
      <c r="F6" s="51">
        <v>3187467</v>
      </c>
      <c r="G6" s="51"/>
      <c r="H6" s="52" t="str">
        <f>VLOOKUP($D6,[1]Sheet2!$A$6:$C$886,3,FALSE)</f>
        <v>Other Funds</v>
      </c>
      <c r="I6" s="54" t="s">
        <v>1</v>
      </c>
      <c r="J6" s="54" t="s">
        <v>1</v>
      </c>
    </row>
    <row r="7" spans="1:10" x14ac:dyDescent="0.25">
      <c r="A7" s="49">
        <f>4895</f>
        <v>4895</v>
      </c>
      <c r="B7" s="49" t="str">
        <f>VLOOKUP($A7,[1]Sheet1!$A$2:$C$618,3,FALSE)</f>
        <v>931</v>
      </c>
      <c r="C7" s="50" t="s">
        <v>3</v>
      </c>
      <c r="D7" s="49">
        <f>4151</f>
        <v>4151</v>
      </c>
      <c r="E7" s="50" t="s">
        <v>11</v>
      </c>
      <c r="F7" s="51">
        <v>207366</v>
      </c>
      <c r="G7" s="51"/>
      <c r="H7" s="52" t="str">
        <f>VLOOKUP($D7,[1]Sheet2!$A$6:$C$886,3,FALSE)</f>
        <v>Other Funds</v>
      </c>
      <c r="I7" s="54" t="s">
        <v>1</v>
      </c>
      <c r="J7" s="54" t="s">
        <v>1</v>
      </c>
    </row>
    <row r="8" spans="1:10" x14ac:dyDescent="0.25">
      <c r="A8" s="49">
        <f>4895</f>
        <v>4895</v>
      </c>
      <c r="B8" s="49" t="str">
        <f>VLOOKUP($A8,[1]Sheet1!$A$2:$C$618,3,FALSE)</f>
        <v>931</v>
      </c>
      <c r="C8" s="50" t="s">
        <v>3</v>
      </c>
      <c r="D8" s="49">
        <f>4152</f>
        <v>4152</v>
      </c>
      <c r="E8" s="50" t="s">
        <v>10</v>
      </c>
      <c r="F8" s="51">
        <v>1189495</v>
      </c>
      <c r="G8" s="51"/>
      <c r="H8" s="52" t="str">
        <f>VLOOKUP($D8,[1]Sheet2!$A$6:$C$886,3,FALSE)</f>
        <v>Other Funds</v>
      </c>
      <c r="I8" s="54" t="s">
        <v>1</v>
      </c>
      <c r="J8" s="54" t="s">
        <v>1</v>
      </c>
    </row>
    <row r="9" spans="1:10" x14ac:dyDescent="0.25">
      <c r="A9" s="49">
        <f>4895</f>
        <v>4895</v>
      </c>
      <c r="B9" s="49" t="str">
        <f>VLOOKUP($A9,[1]Sheet1!$A$2:$C$618,3,FALSE)</f>
        <v>931</v>
      </c>
      <c r="C9" s="50" t="s">
        <v>3</v>
      </c>
      <c r="D9" s="49">
        <f>4201</f>
        <v>4201</v>
      </c>
      <c r="E9" s="50" t="s">
        <v>9</v>
      </c>
      <c r="F9" s="51">
        <v>90114</v>
      </c>
      <c r="G9" s="51"/>
      <c r="H9" s="52" t="str">
        <f>VLOOKUP($D9,[1]Sheet2!$A$6:$C$886,3,FALSE)</f>
        <v>Other Funds</v>
      </c>
      <c r="I9" s="54" t="s">
        <v>1</v>
      </c>
      <c r="J9" s="54" t="s">
        <v>1</v>
      </c>
    </row>
    <row r="10" spans="1:10" x14ac:dyDescent="0.25">
      <c r="A10" s="49">
        <f>4895</f>
        <v>4895</v>
      </c>
      <c r="B10" s="49" t="str">
        <f>VLOOKUP($A10,[1]Sheet1!$A$2:$C$618,3,FALSE)</f>
        <v>931</v>
      </c>
      <c r="C10" s="50" t="s">
        <v>3</v>
      </c>
      <c r="D10" s="49">
        <f>4203</f>
        <v>4203</v>
      </c>
      <c r="E10" s="50" t="s">
        <v>8</v>
      </c>
      <c r="F10" s="51">
        <v>22</v>
      </c>
      <c r="G10" s="51"/>
      <c r="H10" s="52" t="str">
        <f>VLOOKUP($D10,[1]Sheet2!$A$6:$C$886,3,FALSE)</f>
        <v>Other Funds</v>
      </c>
      <c r="I10" s="54" t="s">
        <v>1</v>
      </c>
      <c r="J10" s="54" t="s">
        <v>1</v>
      </c>
    </row>
    <row r="11" spans="1:10" x14ac:dyDescent="0.25">
      <c r="A11" s="49">
        <f>4895</f>
        <v>4895</v>
      </c>
      <c r="B11" s="49" t="str">
        <f>VLOOKUP($A11,[1]Sheet1!$A$2:$C$618,3,FALSE)</f>
        <v>931</v>
      </c>
      <c r="C11" s="50" t="s">
        <v>3</v>
      </c>
      <c r="D11" s="49">
        <f>4209</f>
        <v>4209</v>
      </c>
      <c r="E11" s="50" t="s">
        <v>7</v>
      </c>
      <c r="F11" s="51">
        <v>74968</v>
      </c>
      <c r="G11" s="51"/>
      <c r="H11" s="52" t="str">
        <f>VLOOKUP($D11,[1]Sheet2!$A$6:$C$886,3,FALSE)</f>
        <v>Other Funds</v>
      </c>
      <c r="I11" s="54" t="s">
        <v>1</v>
      </c>
      <c r="J11" s="54" t="s">
        <v>1</v>
      </c>
    </row>
    <row r="12" spans="1:10" x14ac:dyDescent="0.25">
      <c r="A12" s="49">
        <f>4895</f>
        <v>4895</v>
      </c>
      <c r="B12" s="49" t="str">
        <f>VLOOKUP($A12,[1]Sheet1!$A$2:$C$618,3,FALSE)</f>
        <v>931</v>
      </c>
      <c r="C12" s="50" t="s">
        <v>3</v>
      </c>
      <c r="D12" s="49">
        <f>4254</f>
        <v>4254</v>
      </c>
      <c r="E12" s="50" t="s">
        <v>6</v>
      </c>
      <c r="F12" s="51">
        <v>568</v>
      </c>
      <c r="G12" s="51"/>
      <c r="H12" s="52" t="str">
        <f>VLOOKUP($D12,[1]Sheet2!$A$6:$C$886,3,FALSE)</f>
        <v>Other Funds</v>
      </c>
      <c r="I12" s="54" t="s">
        <v>1</v>
      </c>
      <c r="J12" s="54" t="s">
        <v>1</v>
      </c>
    </row>
    <row r="13" spans="1:10" x14ac:dyDescent="0.25">
      <c r="A13" s="49">
        <f>4895</f>
        <v>4895</v>
      </c>
      <c r="B13" s="49" t="str">
        <f>VLOOKUP($A13,[1]Sheet1!$A$2:$C$618,3,FALSE)</f>
        <v>931</v>
      </c>
      <c r="C13" s="50" t="s">
        <v>3</v>
      </c>
      <c r="D13" s="49">
        <f>4256</f>
        <v>4256</v>
      </c>
      <c r="E13" s="50" t="s">
        <v>5</v>
      </c>
      <c r="F13" s="51">
        <v>131265</v>
      </c>
      <c r="G13" s="51"/>
      <c r="H13" s="52" t="str">
        <f>VLOOKUP($D13,[1]Sheet2!$A$6:$C$886,3,FALSE)</f>
        <v>Other Funds</v>
      </c>
      <c r="I13" s="54" t="s">
        <v>1</v>
      </c>
      <c r="J13" s="54" t="s">
        <v>1</v>
      </c>
    </row>
    <row r="14" spans="1:10" x14ac:dyDescent="0.25">
      <c r="A14" s="49">
        <f>4895</f>
        <v>4895</v>
      </c>
      <c r="B14" s="49" t="str">
        <f>VLOOKUP($A14,[1]Sheet1!$A$2:$C$618,3,FALSE)</f>
        <v>931</v>
      </c>
      <c r="C14" s="50" t="s">
        <v>3</v>
      </c>
      <c r="D14" s="49">
        <f>4280</f>
        <v>4280</v>
      </c>
      <c r="E14" s="50" t="s">
        <v>4</v>
      </c>
      <c r="F14" s="51">
        <v>331005</v>
      </c>
      <c r="G14" s="51"/>
      <c r="H14" s="52" t="str">
        <f>VLOOKUP($D14,[1]Sheet2!$A$6:$C$886,3,FALSE)</f>
        <v>Other Funds</v>
      </c>
      <c r="I14" s="54" t="s">
        <v>1</v>
      </c>
      <c r="J14" s="54" t="s">
        <v>1</v>
      </c>
    </row>
    <row r="15" spans="1:10" x14ac:dyDescent="0.25">
      <c r="A15" s="49">
        <f>4895</f>
        <v>4895</v>
      </c>
      <c r="B15" s="49" t="str">
        <f>VLOOKUP($A15,[1]Sheet1!$A$2:$C$618,3,FALSE)</f>
        <v>931</v>
      </c>
      <c r="C15" s="50" t="s">
        <v>3</v>
      </c>
      <c r="D15" s="49">
        <f>4326</f>
        <v>4326</v>
      </c>
      <c r="E15" s="50" t="s">
        <v>2</v>
      </c>
      <c r="F15" s="51">
        <v>45755</v>
      </c>
      <c r="G15" s="51"/>
      <c r="H15" s="52" t="str">
        <f>VLOOKUP($D15,[1]Sheet2!$A$6:$C$886,3,FALSE)</f>
        <v>Other Funds</v>
      </c>
      <c r="I15" s="54" t="s">
        <v>1</v>
      </c>
      <c r="J15" s="54" t="s">
        <v>1</v>
      </c>
    </row>
    <row r="16" spans="1:10" x14ac:dyDescent="0.25">
      <c r="A16" s="55" t="s">
        <v>0</v>
      </c>
      <c r="B16" s="39"/>
      <c r="D16" s="39"/>
      <c r="F16" s="56">
        <f>SUBTOTAL(9,F2:F15)</f>
        <v>6119515</v>
      </c>
      <c r="G16" s="57"/>
      <c r="H16" s="58"/>
      <c r="I16" s="59"/>
      <c r="J16"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H. Carrillo</dc:creator>
  <cp:lastModifiedBy>Teresa H. Carrillo</cp:lastModifiedBy>
  <dcterms:created xsi:type="dcterms:W3CDTF">2017-02-21T21:42:36Z</dcterms:created>
  <dcterms:modified xsi:type="dcterms:W3CDTF">2017-02-21T23:18:11Z</dcterms:modified>
</cp:coreProperties>
</file>